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oughnane\Downloads\2024 Annual Town Meeting\MUMFROD\Lists for 013024 hearing\"/>
    </mc:Choice>
  </mc:AlternateContent>
  <xr:revisionPtr revIDLastSave="0" documentId="8_{7CB30427-0E63-4C81-8A0B-0F4C685D3AC2}" xr6:coauthVersionLast="36" xr6:coauthVersionMax="36" xr10:uidLastSave="{00000000-0000-0000-0000-000000000000}"/>
  <bookViews>
    <workbookView xWindow="0" yWindow="0" windowWidth="38400" windowHeight="17625" xr2:uid="{D1A9C1ED-A716-47A6-9CC4-1DDDAC9DE0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G36" i="1" s="1"/>
  <c r="E36" i="1"/>
  <c r="D36" i="1"/>
  <c r="F35" i="1"/>
  <c r="F34" i="1"/>
  <c r="F33" i="1"/>
  <c r="E30" i="1"/>
  <c r="D30" i="1"/>
  <c r="F29" i="1"/>
  <c r="F30" i="1" s="1"/>
  <c r="G30" i="1" s="1"/>
  <c r="F28" i="1"/>
  <c r="F27" i="1"/>
  <c r="E24" i="1"/>
  <c r="D24" i="1"/>
  <c r="F22" i="1"/>
  <c r="F21" i="1"/>
  <c r="F24" i="1" s="1"/>
  <c r="G24" i="1" s="1"/>
  <c r="E18" i="1"/>
  <c r="E38" i="1" s="1"/>
  <c r="D18" i="1"/>
  <c r="D38" i="1" s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18" i="1" s="1"/>
  <c r="G18" i="1" l="1"/>
  <c r="G38" i="1" s="1"/>
  <c r="F38" i="1"/>
</calcChain>
</file>

<file path=xl/sharedStrings.xml><?xml version="1.0" encoding="utf-8"?>
<sst xmlns="http://schemas.openxmlformats.org/spreadsheetml/2006/main" count="174" uniqueCount="97">
  <si>
    <t>Draft Proposal for MUMFROD Zoning District Expansion</t>
  </si>
  <si>
    <t>Street Address</t>
  </si>
  <si>
    <t>Map &amp; Lot</t>
  </si>
  <si>
    <t>Lot Area (Acres)</t>
  </si>
  <si>
    <t>Excluded Land (Acres)</t>
  </si>
  <si>
    <t>Remaining Land (Acres)</t>
  </si>
  <si>
    <t>1/2 Mile?</t>
  </si>
  <si>
    <t>Current Zoning</t>
  </si>
  <si>
    <t>Current Use</t>
  </si>
  <si>
    <t>Tax Category</t>
  </si>
  <si>
    <t>Proposed MUMFROD-1 (15 units/acre)</t>
  </si>
  <si>
    <t>-</t>
  </si>
  <si>
    <t>121 Providence Highway (MassDOT Highway Facility)</t>
  </si>
  <si>
    <t>17-055</t>
  </si>
  <si>
    <t>Yes - IS&amp;DC</t>
  </si>
  <si>
    <t>SRA</t>
  </si>
  <si>
    <t>State</t>
  </si>
  <si>
    <t>Exempt</t>
  </si>
  <si>
    <t>K, P</t>
  </si>
  <si>
    <t>115 Providence Highway (Dunkin Donuts)</t>
  </si>
  <si>
    <t>17-056</t>
  </si>
  <si>
    <t>HB</t>
  </si>
  <si>
    <t>Coffee Shop</t>
  </si>
  <si>
    <t>Commercial</t>
  </si>
  <si>
    <t>J, K, P</t>
  </si>
  <si>
    <t>89-91 Providence Highway (Salvatore Capital)</t>
  </si>
  <si>
    <t>17-057</t>
  </si>
  <si>
    <t>Office</t>
  </si>
  <si>
    <t>75-85 Providence Highway (Shell Southbound)</t>
  </si>
  <si>
    <t>17-059</t>
  </si>
  <si>
    <t xml:space="preserve">Gas Station </t>
  </si>
  <si>
    <t>E, J, K, P</t>
  </si>
  <si>
    <t>71 Providence Highway (Budget Inn)</t>
  </si>
  <si>
    <t>17-060</t>
  </si>
  <si>
    <t>Motel</t>
  </si>
  <si>
    <t>E, K, P, C</t>
  </si>
  <si>
    <t>216-310 Providence Highway (Lamberts Plaza)</t>
  </si>
  <si>
    <t>24-074</t>
  </si>
  <si>
    <t>Yes - IS</t>
  </si>
  <si>
    <t>SRB</t>
  </si>
  <si>
    <t>Retail/Service</t>
  </si>
  <si>
    <t>K, P, C</t>
  </si>
  <si>
    <t>1 University Ave (Cornerstone)</t>
  </si>
  <si>
    <t>26-016</t>
  </si>
  <si>
    <t>Yes - Rt128</t>
  </si>
  <si>
    <t>I/FMUOD1</t>
  </si>
  <si>
    <t>90-100 Brigham Way (BWH)</t>
  </si>
  <si>
    <t>33-006</t>
  </si>
  <si>
    <t>I/FMUOD1/UAMUD</t>
  </si>
  <si>
    <t>Medical</t>
  </si>
  <si>
    <t>160 University Ave (Wellhead Park)</t>
  </si>
  <si>
    <t>33-008</t>
  </si>
  <si>
    <t>Vacant</t>
  </si>
  <si>
    <t>Parcel Whitewood Rd (Gateway Park)</t>
  </si>
  <si>
    <t>33-051</t>
  </si>
  <si>
    <t>140 University Ave (Bridges)</t>
  </si>
  <si>
    <t>33-053</t>
  </si>
  <si>
    <t>Memory Care</t>
  </si>
  <si>
    <t>Residential</t>
  </si>
  <si>
    <t>80 University Ave (Meketa)</t>
  </si>
  <si>
    <t>33-058</t>
  </si>
  <si>
    <t>Parcel University Ave (Enabling Park)</t>
  </si>
  <si>
    <t>33-059</t>
  </si>
  <si>
    <t>unit capacity</t>
  </si>
  <si>
    <t>Proposed MUMFROD-2 (20 units/acre)</t>
  </si>
  <si>
    <t>E, J, K, P, C</t>
  </si>
  <si>
    <t>22 Everett St (Foster Block I)*</t>
  </si>
  <si>
    <t>23-226</t>
  </si>
  <si>
    <t>Part IS</t>
  </si>
  <si>
    <t>HB/FMUOD3*</t>
  </si>
  <si>
    <t>Industrial</t>
  </si>
  <si>
    <t>Everett St (Foster Block II)*</t>
  </si>
  <si>
    <t>23-227</t>
  </si>
  <si>
    <t>700 Canton Street</t>
  </si>
  <si>
    <t>37-010</t>
  </si>
  <si>
    <t>No</t>
  </si>
  <si>
    <t>Proposed MUMFROD-3 (35 units/acre)</t>
  </si>
  <si>
    <t>85-91 University Ave (Gables I)*</t>
  </si>
  <si>
    <t>33-019</t>
  </si>
  <si>
    <t>I/FMUOD1/UAMUD*</t>
  </si>
  <si>
    <t>Apartments</t>
  </si>
  <si>
    <t>95 University Ave (Gables II)*</t>
  </si>
  <si>
    <t>33-054</t>
  </si>
  <si>
    <t>120-130 University Ave (Pulte)*</t>
  </si>
  <si>
    <t>33-056</t>
  </si>
  <si>
    <t>Condos</t>
  </si>
  <si>
    <t>Proposed MUMFROD-4 (GFC - 15 units/acre)</t>
  </si>
  <si>
    <t>679-697 High Street (Goode Plaza)</t>
  </si>
  <si>
    <t>14-010</t>
  </si>
  <si>
    <t>LBA/FMUOD7</t>
  </si>
  <si>
    <t>J, K, P, C</t>
  </si>
  <si>
    <t>911-929 High Street (Michienzi Plaza)</t>
  </si>
  <si>
    <t>21-040</t>
  </si>
  <si>
    <t>K, C</t>
  </si>
  <si>
    <t>915 High Street (Dunkin Donuts)</t>
  </si>
  <si>
    <t>21-041</t>
  </si>
  <si>
    <t>*Part of existing MUMFROD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</si>
</sst>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Helvetica Neue"/>
    </font>
    <font>
      <b/>
      <sz val="13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3"/>
      <color rgb="FF000000"/>
      <name val="Calibri"/>
      <family val="2"/>
      <scheme val="minor"/>
    </font>
    <font>
      <sz val="10"/>
      <color indexed="8"/>
      <name val="Helvetica Neue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5"/>
        <bgColor auto="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8" fillId="0" borderId="0" applyNumberFormat="0" applyFill="0" applyBorder="0" applyProtection="0">
      <alignment vertical="top" wrapText="1"/>
    </xf>
  </cellStyleXfs>
  <cellXfs count="71">
    <xf numFmtId="0" fontId="0" fillId="0" borderId="0" xfId="0"/>
    <xf numFmtId="0" fontId="0" fillId="0" borderId="0" xfId="0" applyNumberFormat="1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horizontal="left" vertical="center"/>
    </xf>
    <xf numFmtId="0" fontId="4" fillId="3" borderId="0" xfId="0" applyNumberFormat="1" applyFont="1" applyFill="1" applyBorder="1" applyAlignment="1" applyProtection="1">
      <alignment horizontal="left" wrapText="1"/>
    </xf>
    <xf numFmtId="49" fontId="5" fillId="3" borderId="1" xfId="0" applyNumberFormat="1" applyFont="1" applyFill="1" applyBorder="1" applyAlignment="1" applyProtection="1">
      <alignment horizontal="left" wrapText="1"/>
    </xf>
    <xf numFmtId="49" fontId="5" fillId="3" borderId="1" xfId="0" applyNumberFormat="1" applyFont="1" applyFill="1" applyBorder="1" applyAlignment="1" applyProtection="1">
      <alignment horizontal="center" wrapText="1"/>
    </xf>
    <xf numFmtId="49" fontId="6" fillId="3" borderId="1" xfId="0" applyNumberFormat="1" applyFont="1" applyFill="1" applyBorder="1" applyAlignment="1" applyProtection="1">
      <alignment vertical="center" wrapText="1"/>
    </xf>
    <xf numFmtId="0" fontId="0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 applyProtection="1">
      <alignment vertical="center" wrapText="1"/>
    </xf>
    <xf numFmtId="0" fontId="0" fillId="0" borderId="0" xfId="0" quotePrefix="1" applyFont="1"/>
    <xf numFmtId="49" fontId="6" fillId="4" borderId="1" xfId="0" applyNumberFormat="1" applyFont="1" applyFill="1" applyBorder="1" applyAlignment="1">
      <alignment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2" fontId="9" fillId="4" borderId="1" xfId="2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top" wrapText="1"/>
    </xf>
    <xf numFmtId="0" fontId="0" fillId="0" borderId="0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49" fontId="10" fillId="4" borderId="1" xfId="1" applyNumberFormat="1" applyFont="1" applyFill="1" applyBorder="1" applyAlignment="1">
      <alignment vertical="center" wrapText="1"/>
    </xf>
    <xf numFmtId="49" fontId="11" fillId="4" borderId="1" xfId="1" applyNumberFormat="1" applyFont="1" applyFill="1" applyBorder="1" applyAlignment="1">
      <alignment horizontal="center" vertical="center" wrapText="1"/>
    </xf>
    <xf numFmtId="0" fontId="11" fillId="4" borderId="1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11" fillId="4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vertical="center" wrapText="1"/>
    </xf>
    <xf numFmtId="2" fontId="11" fillId="4" borderId="1" xfId="2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vertical="top" wrapText="1"/>
    </xf>
    <xf numFmtId="49" fontId="12" fillId="3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7" fillId="3" borderId="0" xfId="0" applyNumberFormat="1" applyFont="1" applyFill="1" applyBorder="1" applyAlignment="1" applyProtection="1">
      <alignment vertical="center" wrapText="1"/>
    </xf>
    <xf numFmtId="2" fontId="0" fillId="0" borderId="1" xfId="0" applyNumberFormat="1" applyFont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vertical="center" wrapText="1"/>
    </xf>
    <xf numFmtId="49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center" vertical="center" wrapText="1"/>
    </xf>
    <xf numFmtId="2" fontId="9" fillId="5" borderId="1" xfId="2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vertical="center" wrapText="1"/>
    </xf>
    <xf numFmtId="49" fontId="0" fillId="6" borderId="1" xfId="0" applyNumberFormat="1" applyFon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>
      <alignment horizontal="center" vertical="center" wrapText="1"/>
    </xf>
    <xf numFmtId="2" fontId="0" fillId="6" borderId="1" xfId="0" applyNumberFormat="1" applyFont="1" applyFill="1" applyBorder="1" applyAlignment="1">
      <alignment horizontal="center" vertical="center" wrapText="1"/>
    </xf>
    <xf numFmtId="2" fontId="9" fillId="6" borderId="1" xfId="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7" borderId="1" xfId="0" applyNumberFormat="1" applyFont="1" applyFill="1" applyBorder="1" applyAlignment="1">
      <alignment vertical="center" wrapText="1"/>
    </xf>
    <xf numFmtId="49" fontId="0" fillId="7" borderId="1" xfId="0" applyNumberFormat="1" applyFont="1" applyFill="1" applyBorder="1" applyAlignment="1">
      <alignment horizontal="center" vertical="center" wrapText="1"/>
    </xf>
    <xf numFmtId="0" fontId="0" fillId="7" borderId="1" xfId="0" applyNumberFormat="1" applyFont="1" applyFill="1" applyBorder="1" applyAlignment="1">
      <alignment horizontal="center" vertical="center" wrapText="1"/>
    </xf>
    <xf numFmtId="2" fontId="0" fillId="7" borderId="1" xfId="0" applyNumberFormat="1" applyFont="1" applyFill="1" applyBorder="1" applyAlignment="1">
      <alignment horizontal="center" vertical="center" wrapText="1"/>
    </xf>
    <xf numFmtId="2" fontId="9" fillId="7" borderId="1" xfId="2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vertical="top" wrapText="1"/>
    </xf>
    <xf numFmtId="49" fontId="0" fillId="3" borderId="1" xfId="0" applyNumberFormat="1" applyFont="1" applyFill="1" applyBorder="1" applyAlignment="1">
      <alignment vertical="center" wrapText="1"/>
    </xf>
    <xf numFmtId="2" fontId="13" fillId="8" borderId="1" xfId="0" applyNumberFormat="1" applyFont="1" applyFill="1" applyBorder="1" applyAlignment="1">
      <alignment horizontal="center" vertical="center" wrapText="1"/>
    </xf>
    <xf numFmtId="2" fontId="10" fillId="8" borderId="1" xfId="0" applyNumberFormat="1" applyFont="1" applyFill="1" applyBorder="1" applyAlignment="1">
      <alignment horizontal="center" vertical="center" wrapText="1"/>
    </xf>
    <xf numFmtId="1" fontId="6" fillId="8" borderId="4" xfId="0" applyNumberFormat="1" applyFont="1" applyFill="1" applyBorder="1" applyAlignment="1">
      <alignment horizontal="right" vertical="center" wrapText="1"/>
    </xf>
    <xf numFmtId="1" fontId="6" fillId="8" borderId="5" xfId="0" applyNumberFormat="1" applyFont="1" applyFill="1" applyBorder="1" applyAlignment="1">
      <alignment horizontal="left" vertical="center" wrapText="1"/>
    </xf>
    <xf numFmtId="0" fontId="0" fillId="3" borderId="0" xfId="0" applyNumberFormat="1" applyFont="1" applyFill="1" applyBorder="1" applyAlignment="1">
      <alignment vertical="center" wrapText="1"/>
    </xf>
    <xf numFmtId="0" fontId="0" fillId="0" borderId="0" xfId="0" applyNumberFormat="1" applyFont="1" applyBorder="1" applyAlignment="1">
      <alignment horizontal="center" vertical="center" wrapText="1"/>
    </xf>
  </cellXfs>
  <cellStyles count="3">
    <cellStyle name="Good" xfId="1" builtinId="26"/>
    <cellStyle name="Normal" xfId="0" builtinId="0"/>
    <cellStyle name="Normal 2" xfId="2" xr:uid="{5716D4CB-40E0-4B9D-B3AF-2B370A99D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EDC1A-FC97-4D74-9833-6AFC16450952}">
  <dimension ref="A1:K38"/>
  <sheetViews>
    <sheetView tabSelected="1" workbookViewId="0">
      <selection sqref="A1:XFD1048576"/>
    </sheetView>
  </sheetViews>
  <sheetFormatPr defaultColWidth="16.28515625" defaultRowHeight="15"/>
  <cols>
    <col min="1" max="1" width="16.28515625" style="28"/>
    <col min="2" max="2" width="50.7109375" style="69" customWidth="1"/>
    <col min="3" max="7" width="12.7109375" style="70" customWidth="1"/>
    <col min="8" max="8" width="19.42578125" style="70" customWidth="1"/>
    <col min="9" max="9" width="17.5703125" style="70" customWidth="1"/>
    <col min="10" max="10" width="17.85546875" style="70" customWidth="1"/>
    <col min="11" max="16384" width="16.28515625" style="28"/>
  </cols>
  <sheetData>
    <row r="1" spans="1:11" s="1" customFormat="1" ht="18.75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1" s="3" customFormat="1" ht="51.75"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1" s="1" customFormat="1">
      <c r="B3" s="6"/>
      <c r="C3" s="7"/>
      <c r="D3" s="7"/>
      <c r="E3" s="7"/>
      <c r="F3" s="7"/>
      <c r="G3" s="7"/>
      <c r="H3" s="7"/>
      <c r="I3" s="7"/>
      <c r="J3" s="7"/>
    </row>
    <row r="4" spans="1:11" s="1" customFormat="1" ht="17.25">
      <c r="B4" s="8" t="s">
        <v>10</v>
      </c>
      <c r="C4" s="7"/>
      <c r="D4" s="7"/>
      <c r="E4" s="7"/>
      <c r="F4" s="7"/>
      <c r="G4" s="7"/>
      <c r="H4" s="7"/>
      <c r="I4" s="7"/>
      <c r="J4" s="7"/>
    </row>
    <row r="5" spans="1:11" s="15" customFormat="1">
      <c r="A5" s="9" t="s">
        <v>11</v>
      </c>
      <c r="B5" s="10" t="s">
        <v>12</v>
      </c>
      <c r="C5" s="11" t="s">
        <v>13</v>
      </c>
      <c r="D5" s="12">
        <v>6.53</v>
      </c>
      <c r="E5" s="13">
        <v>6.53</v>
      </c>
      <c r="F5" s="13">
        <f>SUM(D5-E5)</f>
        <v>0</v>
      </c>
      <c r="G5" s="11" t="s">
        <v>14</v>
      </c>
      <c r="H5" s="11" t="s">
        <v>15</v>
      </c>
      <c r="I5" s="11" t="s">
        <v>16</v>
      </c>
      <c r="J5" s="11" t="s">
        <v>17</v>
      </c>
      <c r="K5" s="14"/>
    </row>
    <row r="6" spans="1:11" s="15" customFormat="1">
      <c r="A6" s="15" t="s">
        <v>18</v>
      </c>
      <c r="B6" s="10" t="s">
        <v>19</v>
      </c>
      <c r="C6" s="11" t="s">
        <v>20</v>
      </c>
      <c r="D6" s="16">
        <v>0.54</v>
      </c>
      <c r="E6" s="13">
        <v>0</v>
      </c>
      <c r="F6" s="13">
        <f>SUM(D6-E6)</f>
        <v>0.54</v>
      </c>
      <c r="G6" s="11" t="s">
        <v>14</v>
      </c>
      <c r="H6" s="11" t="s">
        <v>21</v>
      </c>
      <c r="I6" s="11" t="s">
        <v>22</v>
      </c>
      <c r="J6" s="11" t="s">
        <v>23</v>
      </c>
    </row>
    <row r="7" spans="1:11" s="21" customFormat="1">
      <c r="A7" s="17" t="s">
        <v>24</v>
      </c>
      <c r="B7" s="18" t="s">
        <v>25</v>
      </c>
      <c r="C7" s="19" t="s">
        <v>26</v>
      </c>
      <c r="D7" s="20">
        <v>0.45</v>
      </c>
      <c r="E7" s="13">
        <v>0</v>
      </c>
      <c r="F7" s="13">
        <f>SUM(D7-E7)</f>
        <v>0.45</v>
      </c>
      <c r="G7" s="19" t="s">
        <v>14</v>
      </c>
      <c r="H7" s="19" t="s">
        <v>21</v>
      </c>
      <c r="I7" s="19" t="s">
        <v>27</v>
      </c>
      <c r="J7" s="19" t="s">
        <v>23</v>
      </c>
    </row>
    <row r="8" spans="1:11" s="15" customFormat="1">
      <c r="A8" s="15" t="s">
        <v>18</v>
      </c>
      <c r="B8" s="10" t="s">
        <v>28</v>
      </c>
      <c r="C8" s="11" t="s">
        <v>29</v>
      </c>
      <c r="D8" s="16">
        <v>1.46</v>
      </c>
      <c r="E8" s="13">
        <v>0</v>
      </c>
      <c r="F8" s="13">
        <f>SUM(D8-E8)</f>
        <v>1.46</v>
      </c>
      <c r="G8" s="11" t="s">
        <v>14</v>
      </c>
      <c r="H8" s="11" t="s">
        <v>21</v>
      </c>
      <c r="I8" s="11" t="s">
        <v>30</v>
      </c>
      <c r="J8" s="11" t="s">
        <v>23</v>
      </c>
    </row>
    <row r="9" spans="1:11" s="15" customFormat="1">
      <c r="A9" s="17" t="s">
        <v>31</v>
      </c>
      <c r="B9" s="10" t="s">
        <v>32</v>
      </c>
      <c r="C9" s="11" t="s">
        <v>33</v>
      </c>
      <c r="D9" s="22">
        <v>0.92</v>
      </c>
      <c r="E9" s="13">
        <v>0</v>
      </c>
      <c r="F9" s="13">
        <f>SUM(D9-E9)</f>
        <v>0.92</v>
      </c>
      <c r="G9" s="23" t="s">
        <v>14</v>
      </c>
      <c r="H9" s="23" t="s">
        <v>21</v>
      </c>
      <c r="I9" s="23" t="s">
        <v>34</v>
      </c>
      <c r="J9" s="23" t="s">
        <v>23</v>
      </c>
      <c r="K9" s="14"/>
    </row>
    <row r="10" spans="1:11" s="15" customFormat="1">
      <c r="A10" s="17" t="s">
        <v>35</v>
      </c>
      <c r="B10" s="10" t="s">
        <v>36</v>
      </c>
      <c r="C10" s="24" t="s">
        <v>37</v>
      </c>
      <c r="D10" s="25">
        <v>5.0199999999999996</v>
      </c>
      <c r="E10" s="13">
        <v>0.38105693000000002</v>
      </c>
      <c r="F10" s="13">
        <f>SUM(D10-E10)</f>
        <v>4.6389430699999998</v>
      </c>
      <c r="G10" s="24" t="s">
        <v>38</v>
      </c>
      <c r="H10" s="24" t="s">
        <v>39</v>
      </c>
      <c r="I10" s="24" t="s">
        <v>40</v>
      </c>
      <c r="J10" s="24" t="s">
        <v>23</v>
      </c>
      <c r="K10" s="14"/>
    </row>
    <row r="11" spans="1:11" s="15" customFormat="1">
      <c r="A11" s="17" t="s">
        <v>41</v>
      </c>
      <c r="B11" s="26" t="s">
        <v>42</v>
      </c>
      <c r="C11" s="23" t="s">
        <v>43</v>
      </c>
      <c r="D11" s="22">
        <v>2.2999999999999998</v>
      </c>
      <c r="E11" s="27">
        <v>0</v>
      </c>
      <c r="F11" s="27">
        <f>SUM(D11-E11)</f>
        <v>2.2999999999999998</v>
      </c>
      <c r="G11" s="23" t="s">
        <v>44</v>
      </c>
      <c r="H11" s="23" t="s">
        <v>45</v>
      </c>
      <c r="I11" s="23" t="s">
        <v>27</v>
      </c>
      <c r="J11" s="23" t="s">
        <v>23</v>
      </c>
      <c r="K11" s="14"/>
    </row>
    <row r="12" spans="1:11" s="15" customFormat="1">
      <c r="A12" s="17" t="s">
        <v>35</v>
      </c>
      <c r="B12" s="10" t="s">
        <v>46</v>
      </c>
      <c r="C12" s="24" t="s">
        <v>47</v>
      </c>
      <c r="D12" s="12">
        <v>4.2</v>
      </c>
      <c r="E12" s="13">
        <v>4.2008308100000002</v>
      </c>
      <c r="F12" s="13">
        <f t="shared" ref="F12:F17" si="0">SUM(D12-E12)</f>
        <v>-8.3081000000007066E-4</v>
      </c>
      <c r="G12" s="24" t="s">
        <v>44</v>
      </c>
      <c r="H12" s="24" t="s">
        <v>48</v>
      </c>
      <c r="I12" s="24" t="s">
        <v>49</v>
      </c>
      <c r="J12" s="24" t="s">
        <v>17</v>
      </c>
      <c r="K12" s="14"/>
    </row>
    <row r="13" spans="1:11" s="15" customFormat="1">
      <c r="A13" s="17" t="s">
        <v>35</v>
      </c>
      <c r="B13" s="10" t="s">
        <v>50</v>
      </c>
      <c r="C13" s="24" t="s">
        <v>51</v>
      </c>
      <c r="D13" s="12">
        <v>6.31</v>
      </c>
      <c r="E13" s="13">
        <v>4.6331561099999998</v>
      </c>
      <c r="F13" s="13">
        <f t="shared" si="0"/>
        <v>1.6768438899999998</v>
      </c>
      <c r="G13" s="24" t="s">
        <v>44</v>
      </c>
      <c r="H13" s="24" t="s">
        <v>48</v>
      </c>
      <c r="I13" s="24" t="s">
        <v>52</v>
      </c>
      <c r="J13" s="24" t="s">
        <v>23</v>
      </c>
      <c r="K13" s="14"/>
    </row>
    <row r="14" spans="1:11" s="15" customFormat="1">
      <c r="A14" s="17" t="s">
        <v>35</v>
      </c>
      <c r="B14" s="10" t="s">
        <v>53</v>
      </c>
      <c r="C14" s="24" t="s">
        <v>54</v>
      </c>
      <c r="D14" s="12">
        <v>9.7200000000000006</v>
      </c>
      <c r="E14" s="13">
        <v>0.72916965</v>
      </c>
      <c r="F14" s="13">
        <f t="shared" si="0"/>
        <v>8.9908303500000013</v>
      </c>
      <c r="G14" s="24" t="s">
        <v>44</v>
      </c>
      <c r="H14" s="24" t="s">
        <v>48</v>
      </c>
      <c r="I14" s="24" t="s">
        <v>52</v>
      </c>
      <c r="J14" s="24" t="s">
        <v>23</v>
      </c>
      <c r="K14" s="14"/>
    </row>
    <row r="15" spans="1:11" s="15" customFormat="1">
      <c r="A15" s="17" t="s">
        <v>35</v>
      </c>
      <c r="B15" s="10" t="s">
        <v>55</v>
      </c>
      <c r="C15" s="24" t="s">
        <v>56</v>
      </c>
      <c r="D15" s="12">
        <v>3.34</v>
      </c>
      <c r="E15" s="13">
        <v>1.51271143</v>
      </c>
      <c r="F15" s="13">
        <f t="shared" si="0"/>
        <v>1.8272885699999999</v>
      </c>
      <c r="G15" s="24" t="s">
        <v>44</v>
      </c>
      <c r="H15" s="24" t="s">
        <v>48</v>
      </c>
      <c r="I15" s="24" t="s">
        <v>57</v>
      </c>
      <c r="J15" s="24" t="s">
        <v>58</v>
      </c>
      <c r="K15" s="14"/>
    </row>
    <row r="16" spans="1:11" s="15" customFormat="1">
      <c r="A16" s="17" t="s">
        <v>35</v>
      </c>
      <c r="B16" s="10" t="s">
        <v>59</v>
      </c>
      <c r="C16" s="24" t="s">
        <v>60</v>
      </c>
      <c r="D16" s="25">
        <v>2</v>
      </c>
      <c r="E16" s="13">
        <v>0</v>
      </c>
      <c r="F16" s="13">
        <f t="shared" si="0"/>
        <v>2</v>
      </c>
      <c r="G16" s="24" t="s">
        <v>44</v>
      </c>
      <c r="H16" s="24" t="s">
        <v>48</v>
      </c>
      <c r="I16" s="24" t="s">
        <v>27</v>
      </c>
      <c r="J16" s="24" t="s">
        <v>23</v>
      </c>
      <c r="K16" s="14"/>
    </row>
    <row r="17" spans="1:11" s="15" customFormat="1">
      <c r="A17" s="17" t="s">
        <v>35</v>
      </c>
      <c r="B17" s="10" t="s">
        <v>61</v>
      </c>
      <c r="C17" s="24" t="s">
        <v>62</v>
      </c>
      <c r="D17" s="12">
        <v>1.62</v>
      </c>
      <c r="E17" s="13">
        <v>1.9706200000000002E-3</v>
      </c>
      <c r="F17" s="13">
        <f t="shared" si="0"/>
        <v>1.6180293800000001</v>
      </c>
      <c r="G17" s="24" t="s">
        <v>44</v>
      </c>
      <c r="H17" s="24" t="s">
        <v>48</v>
      </c>
      <c r="I17" s="24" t="s">
        <v>52</v>
      </c>
      <c r="J17" s="24" t="s">
        <v>23</v>
      </c>
      <c r="K17" s="14"/>
    </row>
    <row r="18" spans="1:11">
      <c r="B18" s="29"/>
      <c r="C18" s="30"/>
      <c r="D18" s="31">
        <f>SUM(D5:D17)</f>
        <v>44.409999999999989</v>
      </c>
      <c r="E18" s="31">
        <f>SUM(E5:E17)</f>
        <v>17.988895550000002</v>
      </c>
      <c r="F18" s="32">
        <f>SUM(F5:F17)</f>
        <v>26.421104450000005</v>
      </c>
      <c r="G18" s="33">
        <f>SUM(F18*15)</f>
        <v>396.31656675000005</v>
      </c>
      <c r="H18" s="34" t="s">
        <v>63</v>
      </c>
      <c r="I18" s="30"/>
      <c r="J18" s="30"/>
    </row>
    <row r="19" spans="1:11" ht="15.75" customHeight="1">
      <c r="B19" s="29"/>
      <c r="C19" s="35"/>
      <c r="D19" s="36"/>
      <c r="E19" s="36"/>
      <c r="F19" s="37"/>
      <c r="G19" s="35"/>
      <c r="H19" s="35"/>
      <c r="I19" s="35"/>
      <c r="J19" s="38"/>
    </row>
    <row r="20" spans="1:11" s="1" customFormat="1" ht="17.25">
      <c r="B20" s="39" t="s">
        <v>64</v>
      </c>
      <c r="C20" s="30"/>
      <c r="D20" s="30"/>
      <c r="E20" s="30"/>
      <c r="F20" s="40"/>
      <c r="G20" s="30"/>
      <c r="H20" s="30"/>
      <c r="I20" s="30"/>
      <c r="J20" s="30"/>
    </row>
    <row r="21" spans="1:11">
      <c r="A21" s="17" t="s">
        <v>65</v>
      </c>
      <c r="B21" s="41" t="s">
        <v>66</v>
      </c>
      <c r="C21" s="42" t="s">
        <v>67</v>
      </c>
      <c r="D21" s="43">
        <v>1.95</v>
      </c>
      <c r="E21" s="44">
        <v>0.40128306000000002</v>
      </c>
      <c r="F21" s="45">
        <f t="shared" ref="F21:F22" si="1">SUM(D21-E21)</f>
        <v>1.5487169399999998</v>
      </c>
      <c r="G21" s="42" t="s">
        <v>68</v>
      </c>
      <c r="H21" s="42" t="s">
        <v>69</v>
      </c>
      <c r="I21" s="42" t="s">
        <v>70</v>
      </c>
      <c r="J21" s="42" t="s">
        <v>23</v>
      </c>
    </row>
    <row r="22" spans="1:11">
      <c r="A22" s="17" t="s">
        <v>65</v>
      </c>
      <c r="B22" s="41" t="s">
        <v>71</v>
      </c>
      <c r="C22" s="42" t="s">
        <v>72</v>
      </c>
      <c r="D22" s="43">
        <v>4.9000000000000004</v>
      </c>
      <c r="E22" s="44">
        <v>0.90889668999999995</v>
      </c>
      <c r="F22" s="45">
        <f t="shared" si="1"/>
        <v>3.9911033100000006</v>
      </c>
      <c r="G22" s="42" t="s">
        <v>68</v>
      </c>
      <c r="H22" s="42" t="s">
        <v>69</v>
      </c>
      <c r="I22" s="42" t="s">
        <v>52</v>
      </c>
      <c r="J22" s="42" t="s">
        <v>23</v>
      </c>
    </row>
    <row r="23" spans="1:11">
      <c r="A23" s="9" t="s">
        <v>11</v>
      </c>
      <c r="B23" s="41" t="s">
        <v>73</v>
      </c>
      <c r="C23" s="42" t="s">
        <v>74</v>
      </c>
      <c r="D23" s="43">
        <v>11.13</v>
      </c>
      <c r="E23" s="44">
        <v>0</v>
      </c>
      <c r="F23" s="45">
        <v>11.13</v>
      </c>
      <c r="G23" s="42" t="s">
        <v>75</v>
      </c>
      <c r="H23" s="42" t="s">
        <v>48</v>
      </c>
      <c r="I23" s="42" t="s">
        <v>52</v>
      </c>
      <c r="J23" s="42" t="s">
        <v>23</v>
      </c>
    </row>
    <row r="24" spans="1:11">
      <c r="B24" s="46"/>
      <c r="C24" s="35"/>
      <c r="D24" s="47">
        <f>SUM(D21:D23)</f>
        <v>17.98</v>
      </c>
      <c r="E24" s="31">
        <f>SUM(E21:E23)</f>
        <v>1.3101797500000001</v>
      </c>
      <c r="F24" s="32">
        <f>SUM(F21:F23)</f>
        <v>16.669820250000001</v>
      </c>
      <c r="G24" s="33">
        <f>SUM(F24*20)</f>
        <v>333.39640500000002</v>
      </c>
      <c r="H24" s="34" t="s">
        <v>63</v>
      </c>
      <c r="I24" s="35"/>
      <c r="J24" s="38"/>
    </row>
    <row r="25" spans="1:11" ht="15.75" customHeight="1">
      <c r="B25" s="29"/>
      <c r="C25" s="35"/>
      <c r="D25" s="48"/>
      <c r="E25" s="48"/>
      <c r="F25" s="40"/>
      <c r="G25" s="35"/>
      <c r="H25" s="35"/>
      <c r="I25" s="35"/>
      <c r="J25" s="38"/>
    </row>
    <row r="26" spans="1:11" s="1" customFormat="1" ht="17.25">
      <c r="B26" s="39" t="s">
        <v>76</v>
      </c>
      <c r="C26" s="30"/>
      <c r="D26" s="30"/>
      <c r="E26" s="30"/>
      <c r="F26" s="40"/>
      <c r="G26" s="30"/>
      <c r="H26" s="30"/>
      <c r="I26" s="30"/>
      <c r="J26" s="49"/>
    </row>
    <row r="27" spans="1:11">
      <c r="A27" s="21" t="s">
        <v>65</v>
      </c>
      <c r="B27" s="50" t="s">
        <v>77</v>
      </c>
      <c r="C27" s="51" t="s">
        <v>78</v>
      </c>
      <c r="D27" s="52">
        <v>3.73</v>
      </c>
      <c r="E27" s="53">
        <v>0</v>
      </c>
      <c r="F27" s="54">
        <f t="shared" ref="F27:F29" si="2">SUM(D27-E27)</f>
        <v>3.73</v>
      </c>
      <c r="G27" s="51" t="s">
        <v>44</v>
      </c>
      <c r="H27" s="51" t="s">
        <v>79</v>
      </c>
      <c r="I27" s="51" t="s">
        <v>80</v>
      </c>
      <c r="J27" s="51" t="s">
        <v>58</v>
      </c>
    </row>
    <row r="28" spans="1:11">
      <c r="A28" s="17" t="s">
        <v>65</v>
      </c>
      <c r="B28" s="50" t="s">
        <v>81</v>
      </c>
      <c r="C28" s="51" t="s">
        <v>82</v>
      </c>
      <c r="D28" s="52">
        <v>2.89</v>
      </c>
      <c r="E28" s="53">
        <v>0</v>
      </c>
      <c r="F28" s="54">
        <f t="shared" si="2"/>
        <v>2.89</v>
      </c>
      <c r="G28" s="51" t="s">
        <v>44</v>
      </c>
      <c r="H28" s="51" t="s">
        <v>79</v>
      </c>
      <c r="I28" s="51" t="s">
        <v>80</v>
      </c>
      <c r="J28" s="51" t="s">
        <v>58</v>
      </c>
    </row>
    <row r="29" spans="1:11">
      <c r="A29" s="21" t="s">
        <v>65</v>
      </c>
      <c r="B29" s="50" t="s">
        <v>83</v>
      </c>
      <c r="C29" s="51" t="s">
        <v>84</v>
      </c>
      <c r="D29" s="52">
        <v>2.75</v>
      </c>
      <c r="E29" s="53">
        <v>0.15345386</v>
      </c>
      <c r="F29" s="54">
        <f t="shared" si="2"/>
        <v>2.5965461400000001</v>
      </c>
      <c r="G29" s="51" t="s">
        <v>44</v>
      </c>
      <c r="H29" s="51" t="s">
        <v>79</v>
      </c>
      <c r="I29" s="51" t="s">
        <v>85</v>
      </c>
      <c r="J29" s="51" t="s">
        <v>58</v>
      </c>
    </row>
    <row r="30" spans="1:11" s="15" customFormat="1">
      <c r="B30" s="55"/>
      <c r="C30" s="49"/>
      <c r="D30" s="47">
        <f>SUM(D27:D29)</f>
        <v>9.370000000000001</v>
      </c>
      <c r="E30" s="31">
        <f>SUM(E27:E29)</f>
        <v>0.15345386</v>
      </c>
      <c r="F30" s="32">
        <f>SUM(F27:F29)</f>
        <v>9.2165461400000002</v>
      </c>
      <c r="G30" s="33">
        <f>SUM(F30*35)</f>
        <v>322.57911489999998</v>
      </c>
      <c r="H30" s="34" t="s">
        <v>63</v>
      </c>
      <c r="I30" s="49"/>
      <c r="J30" s="49"/>
    </row>
    <row r="31" spans="1:11" ht="15.75" customHeight="1">
      <c r="B31" s="29"/>
      <c r="C31" s="35"/>
      <c r="D31" s="36"/>
      <c r="E31" s="36"/>
      <c r="F31" s="37"/>
      <c r="G31" s="30"/>
      <c r="H31" s="30"/>
      <c r="I31" s="35"/>
      <c r="J31" s="38"/>
    </row>
    <row r="32" spans="1:11" s="1" customFormat="1" ht="17.25">
      <c r="B32" s="39" t="s">
        <v>86</v>
      </c>
      <c r="C32" s="30"/>
      <c r="D32" s="30"/>
      <c r="E32" s="30"/>
      <c r="F32" s="40"/>
      <c r="G32" s="30"/>
      <c r="H32" s="30"/>
      <c r="I32" s="30"/>
      <c r="J32" s="49"/>
    </row>
    <row r="33" spans="1:10">
      <c r="A33" s="17" t="s">
        <v>35</v>
      </c>
      <c r="B33" s="56" t="s">
        <v>87</v>
      </c>
      <c r="C33" s="57" t="s">
        <v>88</v>
      </c>
      <c r="D33" s="58">
        <v>1.37</v>
      </c>
      <c r="E33" s="59">
        <v>0</v>
      </c>
      <c r="F33" s="60">
        <f t="shared" ref="F33:F35" si="3">SUM(D33-E33)</f>
        <v>1.37</v>
      </c>
      <c r="G33" s="57" t="s">
        <v>75</v>
      </c>
      <c r="H33" s="57" t="s">
        <v>89</v>
      </c>
      <c r="I33" s="57" t="s">
        <v>40</v>
      </c>
      <c r="J33" s="57" t="s">
        <v>23</v>
      </c>
    </row>
    <row r="34" spans="1:10" s="15" customFormat="1">
      <c r="A34" s="17" t="s">
        <v>90</v>
      </c>
      <c r="B34" s="56" t="s">
        <v>91</v>
      </c>
      <c r="C34" s="57" t="s">
        <v>92</v>
      </c>
      <c r="D34" s="58">
        <v>1.18</v>
      </c>
      <c r="E34" s="59">
        <v>0</v>
      </c>
      <c r="F34" s="60">
        <f>SUM(D34-E34)</f>
        <v>1.18</v>
      </c>
      <c r="G34" s="57" t="s">
        <v>75</v>
      </c>
      <c r="H34" s="57" t="s">
        <v>89</v>
      </c>
      <c r="I34" s="57" t="s">
        <v>40</v>
      </c>
      <c r="J34" s="57" t="s">
        <v>23</v>
      </c>
    </row>
    <row r="35" spans="1:10">
      <c r="A35" s="17" t="s">
        <v>93</v>
      </c>
      <c r="B35" s="56" t="s">
        <v>94</v>
      </c>
      <c r="C35" s="57" t="s">
        <v>95</v>
      </c>
      <c r="D35" s="58">
        <v>0.09</v>
      </c>
      <c r="E35" s="59">
        <v>0</v>
      </c>
      <c r="F35" s="60">
        <f t="shared" si="3"/>
        <v>0.09</v>
      </c>
      <c r="G35" s="57" t="s">
        <v>75</v>
      </c>
      <c r="H35" s="57" t="s">
        <v>89</v>
      </c>
      <c r="I35" s="57" t="s">
        <v>22</v>
      </c>
      <c r="J35" s="57" t="s">
        <v>23</v>
      </c>
    </row>
    <row r="36" spans="1:10" s="15" customFormat="1">
      <c r="B36" s="55"/>
      <c r="C36" s="49"/>
      <c r="D36" s="61">
        <f>SUM(D33:D35)</f>
        <v>2.6399999999999997</v>
      </c>
      <c r="E36" s="62">
        <f>SUM(E33:E35)</f>
        <v>0</v>
      </c>
      <c r="F36" s="32">
        <f>SUM(F33:F35)</f>
        <v>2.6399999999999997</v>
      </c>
      <c r="G36" s="33">
        <f>SUM(F36*15)</f>
        <v>39.599999999999994</v>
      </c>
      <c r="H36" s="34" t="s">
        <v>63</v>
      </c>
      <c r="I36" s="49"/>
      <c r="J36" s="49"/>
    </row>
    <row r="37" spans="1:10" ht="15.75" customHeight="1">
      <c r="B37" s="63"/>
      <c r="C37" s="38"/>
      <c r="D37" s="48"/>
      <c r="E37" s="40"/>
      <c r="F37" s="40"/>
      <c r="G37" s="38"/>
      <c r="H37" s="38"/>
      <c r="I37" s="38"/>
      <c r="J37" s="38"/>
    </row>
    <row r="38" spans="1:10" s="15" customFormat="1">
      <c r="B38" s="64" t="s">
        <v>96</v>
      </c>
      <c r="C38" s="49"/>
      <c r="D38" s="65">
        <f>SUM(D18+D24+D30)</f>
        <v>71.759999999999991</v>
      </c>
      <c r="E38" s="65">
        <f>SUM(E18+E24+E30)</f>
        <v>19.452529160000001</v>
      </c>
      <c r="F38" s="66">
        <f>SUM(F18+F24+F30)</f>
        <v>52.307470840000001</v>
      </c>
      <c r="G38" s="67">
        <f>SUM(G18+G24+G30+G36)</f>
        <v>1091.89208665</v>
      </c>
      <c r="H38" s="68" t="s">
        <v>63</v>
      </c>
      <c r="I38" s="49"/>
      <c r="J38" s="49"/>
    </row>
  </sheetData>
  <mergeCells count="1">
    <mergeCell ref="B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Loughnane</dc:creator>
  <cp:lastModifiedBy>Nora Loughnane</cp:lastModifiedBy>
  <dcterms:created xsi:type="dcterms:W3CDTF">2024-01-31T18:33:55Z</dcterms:created>
  <dcterms:modified xsi:type="dcterms:W3CDTF">2024-01-31T18:35:03Z</dcterms:modified>
</cp:coreProperties>
</file>